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330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'Sheet1'!$A$1:$AH$30</definedName>
  </definedNames>
  <calcPr fullCalcOnLoad="1"/>
</workbook>
</file>

<file path=xl/sharedStrings.xml><?xml version="1.0" encoding="utf-8"?>
<sst xmlns="http://schemas.openxmlformats.org/spreadsheetml/2006/main" count="44" uniqueCount="44">
  <si>
    <t>CONTRA COSTA REGIONAL MEDICAL CENTER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</si>
  <si>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</si>
  <si>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</si>
  <si>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</si>
  <si>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</si>
  <si>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</si>
  <si>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</si>
  <si>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</si>
  <si>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</si>
  <si>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</si>
  <si>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</si>
  <si>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</si>
  <si>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</si>
  <si>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 PHONE/EXTENSION</t>
  </si>
  <si>
    <t xml:space="preserve"> ASSIGNMENT:</t>
  </si>
  <si>
    <t xml:space="preserve"> LAST NAME:</t>
  </si>
  <si>
    <t>FIRST NAME:</t>
  </si>
  <si>
    <t>SUPERVISOR:</t>
  </si>
  <si>
    <t>Your Efforts Are Truly Appreciated</t>
  </si>
  <si>
    <t>Thank you Volunteers! .….</t>
  </si>
  <si>
    <t>(Please Print)</t>
  </si>
  <si>
    <t>ADULT</t>
  </si>
  <si>
    <t>STUDENT</t>
  </si>
  <si>
    <t xml:space="preserve">  MINOR</t>
  </si>
  <si>
    <t xml:space="preserve">  CR</t>
  </si>
  <si>
    <t>Mon</t>
  </si>
  <si>
    <t>Tue</t>
  </si>
  <si>
    <t>Wed</t>
  </si>
  <si>
    <t>Fri</t>
  </si>
  <si>
    <t>Sat</t>
  </si>
  <si>
    <t>Sun</t>
  </si>
  <si>
    <t xml:space="preserve"> </t>
  </si>
  <si>
    <t>TOTAL</t>
  </si>
  <si>
    <t>MISSED</t>
  </si>
  <si>
    <t>SCHED.</t>
  </si>
  <si>
    <t>TIMES</t>
  </si>
  <si>
    <t xml:space="preserve"> SCH'ED DAY(S) &amp; HRS:</t>
  </si>
  <si>
    <r>
      <t>Please show "</t>
    </r>
    <r>
      <rPr>
        <b/>
        <sz val="12"/>
        <rFont val="Arial"/>
        <family val="2"/>
      </rPr>
      <t>V</t>
    </r>
    <r>
      <rPr>
        <sz val="12"/>
        <rFont val="Arial"/>
        <family val="2"/>
      </rPr>
      <t>" for Vacation, "</t>
    </r>
    <r>
      <rPr>
        <b/>
        <sz val="12"/>
        <rFont val="Arial"/>
        <family val="2"/>
      </rPr>
      <t>S</t>
    </r>
    <r>
      <rPr>
        <sz val="12"/>
        <rFont val="Arial"/>
        <family val="2"/>
      </rPr>
      <t>" for Sick or "</t>
    </r>
    <r>
      <rPr>
        <b/>
        <sz val="12"/>
        <rFont val="Arial"/>
        <family val="2"/>
      </rPr>
      <t>O</t>
    </r>
    <r>
      <rPr>
        <sz val="12"/>
        <rFont val="Arial"/>
        <family val="2"/>
      </rPr>
      <t xml:space="preserve">" for Other on days when not available to work your schedule. </t>
    </r>
  </si>
  <si>
    <t>Thu</t>
  </si>
  <si>
    <t xml:space="preserve">  MAIN PHONE</t>
  </si>
  <si>
    <t xml:space="preserve">OFFICIAL START DATE </t>
  </si>
  <si>
    <r>
      <t xml:space="preserve">PLEASE CALL  YOUR </t>
    </r>
    <r>
      <rPr>
        <b/>
        <sz val="8"/>
        <rFont val="Arial"/>
        <family val="2"/>
      </rPr>
      <t xml:space="preserve">DIRECT SUPERVISOR </t>
    </r>
    <r>
      <rPr>
        <sz val="8"/>
        <rFont val="Arial"/>
        <family val="2"/>
      </rPr>
      <t xml:space="preserve">TO LET HIM/HER KNOW IF YOU ARE NOT ABLE TO WORK </t>
    </r>
  </si>
  <si>
    <t>VOLUNTEER OFFICE 925-370-5440</t>
  </si>
  <si>
    <t>PLEASE FAX YOUR TIMESHEET AT THE END OF EACH MONTH TO 925-370-5918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</si>
</sst>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;\-0;;@\ "/>
    <numFmt numFmtId="166" formatCode="mmmm\ d\,\ yyyy"/>
  </numFmts>
  <fonts count="54">
    <font>
      <sz val="10"/>
      <name val="Arial"/>
      <family val="0"/>
    </font>
    <font>
      <sz val="6"/>
      <name val="Small Fonts"/>
      <family val="2"/>
    </font>
    <font>
      <i/>
      <sz val="10"/>
      <name val="Arial"/>
      <family val="2"/>
    </font>
    <font>
      <sz val="16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i/>
      <sz val="10"/>
      <name val="Arial Black"/>
      <family val="2"/>
    </font>
    <font>
      <sz val="16"/>
      <name val="Arial"/>
      <family val="2"/>
    </font>
    <font>
      <sz val="8"/>
      <name val="Arial"/>
      <family val="2"/>
    </font>
    <font>
      <sz val="14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5"/>
      <name val="Arial"/>
      <family val="2"/>
    </font>
    <font>
      <sz val="4"/>
      <name val="CAC Norm Heavy"/>
      <family val="0"/>
    </font>
    <font>
      <b/>
      <i/>
      <sz val="10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textRotation="180"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 horizontal="left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0" fillId="0" borderId="16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49" fontId="0" fillId="0" borderId="23" xfId="0" applyNumberForma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" fillId="0" borderId="21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0" fontId="11" fillId="0" borderId="0" xfId="0" applyFont="1" applyAlignment="1">
      <alignment/>
    </xf>
    <xf numFmtId="0" fontId="0" fillId="0" borderId="27" xfId="0" applyBorder="1" applyAlignment="1" applyProtection="1">
      <alignment/>
      <protection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 horizontal="center"/>
    </xf>
    <xf numFmtId="165" fontId="13" fillId="0" borderId="29" xfId="0" applyNumberFormat="1" applyFont="1" applyBorder="1" applyAlignment="1" applyProtection="1">
      <alignment horizontal="left" vertical="top" wrapText="1"/>
      <protection locked="0"/>
    </xf>
    <xf numFmtId="0" fontId="14" fillId="0" borderId="12" xfId="0" applyFont="1" applyBorder="1" applyAlignment="1">
      <alignment/>
    </xf>
    <xf numFmtId="0" fontId="7" fillId="0" borderId="16" xfId="0" applyFont="1" applyFill="1" applyBorder="1" applyAlignment="1" applyProtection="1">
      <alignment/>
      <protection locked="0"/>
    </xf>
    <xf numFmtId="165" fontId="13" fillId="0" borderId="12" xfId="0" applyNumberFormat="1" applyFont="1" applyBorder="1" applyAlignment="1" applyProtection="1">
      <alignment horizontal="left" vertical="top" wrapText="1"/>
      <protection locked="0"/>
    </xf>
    <xf numFmtId="0" fontId="8" fillId="0" borderId="30" xfId="0" applyFont="1" applyBorder="1" applyAlignment="1" applyProtection="1">
      <alignment/>
      <protection/>
    </xf>
    <xf numFmtId="0" fontId="17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0" fontId="53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4" fillId="34" borderId="0" xfId="0" applyFont="1" applyFill="1" applyAlignment="1" applyProtection="1">
      <alignment/>
      <protection/>
    </xf>
    <xf numFmtId="166" fontId="0" fillId="0" borderId="23" xfId="0" applyNumberForma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bernabe\AppData\Local\Temp\notesFFF692\queryForTimesheetRes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ery_For_Time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5.421875" style="0" customWidth="1"/>
    <col min="2" max="31" width="3.7109375" style="0" customWidth="1"/>
    <col min="32" max="32" width="3.8515625" style="0" customWidth="1"/>
    <col min="33" max="33" width="5.8515625" style="0" customWidth="1"/>
    <col min="34" max="34" width="6.57421875" style="0" customWidth="1"/>
    <col min="36" max="36" width="3.28125" style="0" customWidth="1"/>
  </cols>
  <sheetData>
    <row r="1" spans="1:34" ht="12.75">
      <c r="A1" s="44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</row>
    <row r="2" spans="1:34" ht="22.5" customHeight="1">
      <c r="A2" s="18"/>
      <c r="B2" s="18"/>
      <c r="C2" s="18"/>
      <c r="D2" s="18"/>
      <c r="E2" s="18"/>
      <c r="F2" s="18"/>
      <c r="G2" s="18"/>
      <c r="H2" s="43" t="s">
        <v>0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18.75" customHeight="1">
      <c r="A3" s="18"/>
      <c r="B3" s="18"/>
      <c r="C3" s="18"/>
      <c r="D3" s="18"/>
      <c r="E3" s="18"/>
      <c r="F3" s="18"/>
      <c r="G3" s="18"/>
      <c r="H3" s="59" t="s">
        <v>43</v>
      </c>
      <c r="I3" s="60"/>
      <c r="J3" s="60"/>
      <c r="K3" s="60"/>
      <c r="L3" s="61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36" t="s">
        <v>21</v>
      </c>
      <c r="AC3" s="36"/>
      <c r="AD3" s="36"/>
      <c r="AE3" s="16"/>
      <c r="AF3" s="37" t="s">
        <v>23</v>
      </c>
      <c r="AG3" s="36"/>
      <c r="AH3" s="16"/>
    </row>
    <row r="4" spans="1:34" ht="18.75" customHeight="1">
      <c r="A4" s="57" t="s">
        <v>42</v>
      </c>
      <c r="B4" s="57"/>
      <c r="C4" s="57"/>
      <c r="D4" s="57"/>
      <c r="E4" s="57"/>
      <c r="F4" s="57"/>
      <c r="G4" s="57"/>
      <c r="H4" s="57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36" t="s">
        <v>22</v>
      </c>
      <c r="AC4" s="36"/>
      <c r="AD4" s="36"/>
      <c r="AE4" s="54"/>
      <c r="AF4" s="38" t="s">
        <v>24</v>
      </c>
      <c r="AG4" s="36"/>
      <c r="AH4" s="17"/>
    </row>
    <row r="5" spans="1:34" ht="12" customHeight="1" thickBo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9"/>
      <c r="AA5" s="18"/>
      <c r="AB5" s="18"/>
      <c r="AC5" s="18"/>
      <c r="AD5" s="18"/>
      <c r="AE5" s="18"/>
      <c r="AF5" s="18"/>
      <c r="AG5" s="18"/>
      <c r="AH5" s="18"/>
    </row>
    <row r="6" spans="1:34" ht="21.75" customHeight="1" thickTop="1">
      <c r="A6" s="35" t="s">
        <v>15</v>
      </c>
      <c r="B6" s="33"/>
      <c r="C6" s="33"/>
      <c r="D6" s="33"/>
      <c r="E6" s="53"/>
      <c r="F6" s="32"/>
      <c r="G6" s="32"/>
      <c r="H6" s="32"/>
      <c r="I6" s="32"/>
      <c r="J6" s="32"/>
      <c r="K6" s="32"/>
      <c r="L6" s="32"/>
      <c r="M6" s="33"/>
      <c r="N6" s="34" t="s">
        <v>16</v>
      </c>
      <c r="O6" s="33"/>
      <c r="P6" s="33"/>
      <c r="Q6" s="33"/>
      <c r="R6" s="53"/>
      <c r="S6" s="32"/>
      <c r="T6" s="32"/>
      <c r="U6" s="32"/>
      <c r="V6" s="32"/>
      <c r="W6" s="32"/>
      <c r="X6" s="32"/>
      <c r="Y6" s="21" t="s">
        <v>39</v>
      </c>
      <c r="Z6" s="18"/>
      <c r="AA6" s="20"/>
      <c r="AB6" s="20"/>
      <c r="AC6" s="15"/>
      <c r="AD6" s="15"/>
      <c r="AE6" s="15"/>
      <c r="AF6" s="15"/>
      <c r="AG6" s="15"/>
      <c r="AH6" s="22"/>
    </row>
    <row r="7" spans="1:34" ht="12.75">
      <c r="A7" s="23"/>
      <c r="B7" s="24"/>
      <c r="C7" s="24"/>
      <c r="D7" s="24"/>
      <c r="E7" s="24" t="s">
        <v>20</v>
      </c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/>
    </row>
    <row r="8" spans="1:34" ht="12.75">
      <c r="A8" s="39" t="s">
        <v>14</v>
      </c>
      <c r="B8" s="40"/>
      <c r="C8" s="40"/>
      <c r="D8" s="40"/>
      <c r="E8" s="26"/>
      <c r="F8" s="26"/>
      <c r="G8" s="26"/>
      <c r="H8" s="26"/>
      <c r="I8" s="26"/>
      <c r="J8" s="26"/>
      <c r="K8" s="26"/>
      <c r="L8" s="26"/>
      <c r="M8" s="24"/>
      <c r="N8" s="41" t="s">
        <v>17</v>
      </c>
      <c r="O8" s="40"/>
      <c r="P8" s="40"/>
      <c r="Q8" s="40"/>
      <c r="R8" s="26"/>
      <c r="S8" s="26"/>
      <c r="T8" s="26"/>
      <c r="U8" s="26"/>
      <c r="V8" s="26"/>
      <c r="W8" s="26"/>
      <c r="X8" s="26"/>
      <c r="Y8" s="41" t="s">
        <v>13</v>
      </c>
      <c r="Z8" s="36"/>
      <c r="AA8" s="40"/>
      <c r="AB8" s="40"/>
      <c r="AC8" s="40"/>
      <c r="AD8" s="40"/>
      <c r="AE8" s="27"/>
      <c r="AF8" s="27"/>
      <c r="AG8" s="27"/>
      <c r="AH8" s="25"/>
    </row>
    <row r="9" spans="1:34" ht="12.75">
      <c r="A9" s="23"/>
      <c r="B9" s="24"/>
      <c r="C9" s="24"/>
      <c r="D9" s="24"/>
      <c r="E9" s="24"/>
      <c r="F9" s="28" t="s">
        <v>25</v>
      </c>
      <c r="G9" s="28" t="s">
        <v>26</v>
      </c>
      <c r="H9" s="28" t="s">
        <v>27</v>
      </c>
      <c r="I9" s="29" t="s">
        <v>38</v>
      </c>
      <c r="J9" s="29" t="s">
        <v>28</v>
      </c>
      <c r="K9" s="29" t="s">
        <v>29</v>
      </c>
      <c r="L9" s="29" t="s">
        <v>30</v>
      </c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5"/>
    </row>
    <row r="10" spans="1:36" ht="17.25" customHeight="1">
      <c r="A10" s="45" t="s">
        <v>36</v>
      </c>
      <c r="B10" s="40"/>
      <c r="C10" s="40"/>
      <c r="D10" s="40"/>
      <c r="E10" s="40"/>
      <c r="F10" s="51"/>
      <c r="G10" s="51"/>
      <c r="H10" s="51"/>
      <c r="I10" s="51"/>
      <c r="J10" s="51"/>
      <c r="K10" s="51">
        <f>'[1]Query_For_Timesheet'!$K$2</f>
        <v>0</v>
      </c>
      <c r="L10" s="54"/>
      <c r="V10" s="40"/>
      <c r="W10" s="40" t="s">
        <v>40</v>
      </c>
      <c r="X10" s="40"/>
      <c r="Y10" s="41"/>
      <c r="Z10" s="40"/>
      <c r="AA10" s="40"/>
      <c r="AB10" s="40"/>
      <c r="AC10" s="62"/>
      <c r="AD10" s="62"/>
      <c r="AE10" s="62"/>
      <c r="AF10" s="62"/>
      <c r="AG10" s="62"/>
      <c r="AH10" s="25"/>
      <c r="AJ10" s="1"/>
    </row>
    <row r="11" spans="1:36" ht="6.75" customHeight="1" thickBot="1">
      <c r="A11" s="30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31"/>
      <c r="AJ11" s="1"/>
    </row>
    <row r="12" spans="1:36" ht="8.25" customHeight="1" thickBot="1" thickTop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O12" s="1"/>
      <c r="P12" s="1"/>
      <c r="Q12" s="1"/>
      <c r="R12" s="1"/>
      <c r="S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J12" s="1"/>
    </row>
    <row r="13" spans="1:36" ht="17.25" customHeight="1">
      <c r="A13" s="50"/>
      <c r="B13" s="50"/>
      <c r="C13" s="50"/>
      <c r="D13" s="50"/>
      <c r="E13" s="50"/>
      <c r="F13" s="50"/>
      <c r="G13" s="50"/>
      <c r="H13" s="1"/>
      <c r="I13" s="5" t="s">
        <v>19</v>
      </c>
      <c r="J13" s="1"/>
      <c r="K13" s="4"/>
      <c r="L13" s="1"/>
      <c r="M13" s="1"/>
      <c r="N13" s="1"/>
      <c r="O13" s="1"/>
      <c r="P13" s="58" t="s">
        <v>18</v>
      </c>
      <c r="Q13" s="4"/>
      <c r="R13" s="1"/>
      <c r="S13" s="1"/>
      <c r="T13" s="1"/>
      <c r="U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H13" s="12" t="s">
        <v>35</v>
      </c>
      <c r="AJ13" s="1"/>
    </row>
    <row r="14" spans="33:34" ht="12.75" customHeight="1" thickBot="1">
      <c r="AG14" s="7"/>
      <c r="AH14" s="13" t="s">
        <v>34</v>
      </c>
    </row>
    <row r="15" spans="2:34" ht="13.5" thickBot="1"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  <c r="L15" s="2">
        <v>11</v>
      </c>
      <c r="M15" s="2">
        <v>12</v>
      </c>
      <c r="N15" s="2">
        <v>13</v>
      </c>
      <c r="O15" s="2">
        <v>14</v>
      </c>
      <c r="P15" s="2">
        <v>15</v>
      </c>
      <c r="Q15" s="2">
        <v>16</v>
      </c>
      <c r="R15" s="2">
        <v>17</v>
      </c>
      <c r="S15" s="2">
        <v>18</v>
      </c>
      <c r="T15" s="2">
        <v>19</v>
      </c>
      <c r="U15" s="2">
        <v>20</v>
      </c>
      <c r="V15" s="2">
        <v>21</v>
      </c>
      <c r="W15" s="2">
        <v>22</v>
      </c>
      <c r="X15" s="2">
        <v>23</v>
      </c>
      <c r="Y15" s="2">
        <v>24</v>
      </c>
      <c r="Z15" s="2">
        <v>25</v>
      </c>
      <c r="AA15" s="2">
        <v>26</v>
      </c>
      <c r="AB15" s="2">
        <v>27</v>
      </c>
      <c r="AC15" s="2">
        <v>28</v>
      </c>
      <c r="AD15" s="2">
        <v>29</v>
      </c>
      <c r="AE15" s="2">
        <v>30</v>
      </c>
      <c r="AF15" s="8">
        <v>31</v>
      </c>
      <c r="AG15" s="9" t="s">
        <v>32</v>
      </c>
      <c r="AH15" s="14" t="s">
        <v>33</v>
      </c>
    </row>
    <row r="16" ht="8.25" customHeight="1"/>
    <row r="17" spans="1:34" ht="27" customHeight="1">
      <c r="A17" s="3" t="s">
        <v>1</v>
      </c>
      <c r="B17" s="52">
        <f>IF(INDEX($F$10:$Q$10,WEEKDAY("1/1/2004",2))=0,"",".")</f>
      </c>
      <c r="C17" s="52">
        <f>IF(INDEX($F$10:$Q$10,WEEKDAY("1/2/2004",2))=0,"",".")</f>
      </c>
      <c r="D17" s="52">
        <f>IF(INDEX($F$10:$Q$10,WEEKDAY("1/3/2004",2))=0,"",".")</f>
      </c>
      <c r="E17" s="52">
        <f>IF(INDEX($F$10:$Q$10,WEEKDAY("1/4/2004",2))=0,"",".")</f>
      </c>
      <c r="F17" s="52">
        <f>IF(INDEX($F$10:$Q$10,WEEKDAY("1/5/2004",2))=0,"",".")</f>
      </c>
      <c r="G17" s="52">
        <f>IF(INDEX($F$10:$Q$10,WEEKDAY("1/6/2004",2))=0,"",".")</f>
      </c>
      <c r="H17" s="52">
        <f>IF(INDEX($F$10:$Q$10,WEEKDAY("1/7/2004",2))=0,"",".")</f>
      </c>
      <c r="I17" s="52">
        <f>IF(INDEX($F$10:$Q$10,WEEKDAY("1/8/2004",2))=0,"",".")</f>
      </c>
      <c r="J17" s="52">
        <f>IF(INDEX($F$10:$Q$10,WEEKDAY("1/9/2004",2))=0,"",".")</f>
      </c>
      <c r="K17" s="52">
        <f>IF(INDEX($F$10:$Q$10,WEEKDAY("1/10/2004",2))=0,"",".")</f>
      </c>
      <c r="L17" s="52">
        <f>IF(INDEX($F$10:$Q$10,WEEKDAY("1/11/2004",2))=0,"",".")</f>
      </c>
      <c r="M17" s="52">
        <f>IF(INDEX($F$10:$Q$10,WEEKDAY("1/12/2004",2))=0,"",".")</f>
      </c>
      <c r="N17" s="52">
        <f>IF(INDEX($F$10:$Q$10,WEEKDAY("1/13/2004",2))=0,"",".")</f>
      </c>
      <c r="O17" s="52">
        <f>IF(INDEX($F$10:$Q$10,WEEKDAY("1/14/2004",2))=0,"",".")</f>
      </c>
      <c r="P17" s="52">
        <f>IF(INDEX($F$10:$Q$10,WEEKDAY("1/15/2004",2))=0,"",".")</f>
      </c>
      <c r="Q17" s="52">
        <f>IF(INDEX($F$10:$Q$10,WEEKDAY("1/16/2004",2))=0,"",".")</f>
      </c>
      <c r="R17" s="52">
        <f>IF(INDEX($F$10:$Q$10,WEEKDAY("1/17/2004",2))=0,"",".")</f>
      </c>
      <c r="S17" s="52">
        <f>IF(INDEX($F$10:$Q$10,WEEKDAY("1/18/2004",2))=0,"",".")</f>
      </c>
      <c r="T17" s="52">
        <f>IF(INDEX($F$10:$Q$10,WEEKDAY("1/19/2004",2))=0,"",".")</f>
      </c>
      <c r="U17" s="52">
        <f>IF(INDEX($F$10:$Q$10,WEEKDAY("1/20/2004",2))=0,"",".")</f>
      </c>
      <c r="V17" s="52">
        <f>IF(INDEX($F$10:$Q$10,WEEKDAY("1/21/2004",2))=0,"",".")</f>
      </c>
      <c r="W17" s="52">
        <f>IF(INDEX($F$10:$Q$10,WEEKDAY("1/22/2004",2))=0,"",".")</f>
      </c>
      <c r="X17" s="52">
        <f>IF(INDEX($F$10:$Q$10,WEEKDAY("1/23/2004",2))=0,"",".")</f>
      </c>
      <c r="Y17" s="52">
        <f>IF(INDEX($F$10:$Q$10,WEEKDAY("1/24/2004",2))=0,"",".")</f>
      </c>
      <c r="Z17" s="52">
        <f>IF(INDEX($F$10:$Q$10,WEEKDAY("1/25/2004",2))=0,"",".")</f>
      </c>
      <c r="AA17" s="52">
        <f>IF(INDEX($F$10:$Q$10,WEEKDAY("1/26/2004",2))=0,"",".")</f>
      </c>
      <c r="AB17" s="52">
        <f>IF(INDEX($F$10:$Q$10,WEEKDAY("1/27/2004",2))=0,"",".")</f>
      </c>
      <c r="AC17" s="52">
        <f>IF(INDEX($F$10:$Q$10,WEEKDAY("1/28/2004",2))=0,"",".")</f>
      </c>
      <c r="AD17" s="52">
        <f>IF(INDEX($F$10:$Q$10,WEEKDAY("1/29/2004",2))=0,"",".")</f>
      </c>
      <c r="AE17" s="52">
        <f>IF(INDEX($F$10:$Q$10,WEEKDAY("1/30/2004",2))=0,"",".")</f>
      </c>
      <c r="AF17" s="52">
        <f>IF(INDEX($F$10:$Q$10,WEEKDAY("1/31/2004",2))=0,"",".")</f>
      </c>
      <c r="AG17" s="16"/>
      <c r="AH17" s="10"/>
    </row>
    <row r="18" spans="1:34" ht="27" customHeight="1">
      <c r="A18" s="3" t="s">
        <v>2</v>
      </c>
      <c r="B18" s="52">
        <f>IF(INDEX($F$10:$Q$10,WEEKDAY("2/1/2004",2))=0,"",".")</f>
      </c>
      <c r="C18" s="52">
        <f>IF(INDEX($F$10:$Q$10,WEEKDAY("2/2/2004",2))=0,"",".")</f>
      </c>
      <c r="D18" s="52">
        <f>IF(INDEX($F$10:$Q$10,WEEKDAY("2/3/2004",2))=0,"",".")</f>
      </c>
      <c r="E18" s="52">
        <f>IF(INDEX($F$10:$Q$10,WEEKDAY("2/4/2004",2))=0,"",".")</f>
      </c>
      <c r="F18" s="52">
        <f>IF(INDEX($F$10:$Q$10,WEEKDAY("2/5/2004",2))=0,"",".")</f>
      </c>
      <c r="G18" s="52">
        <f>IF(INDEX($F$10:$Q$10,WEEKDAY("2/6/2004",2))=0,"",".")</f>
      </c>
      <c r="H18" s="52">
        <f>IF(INDEX($F$10:$Q$10,WEEKDAY("2/7/2004",2))=0,"",".")</f>
      </c>
      <c r="I18" s="52">
        <f>IF(INDEX($F$10:$Q$10,WEEKDAY("2/8/2004",2))=0,"",".")</f>
      </c>
      <c r="J18" s="52">
        <f>IF(INDEX($F$10:$Q$10,WEEKDAY("2/9/2004",2))=0,"",".")</f>
      </c>
      <c r="K18" s="52">
        <f>IF(INDEX($F$10:$Q$10,WEEKDAY("2/10/2004",2))=0,"",".")</f>
      </c>
      <c r="L18" s="52">
        <f>IF(INDEX($F$10:$Q$10,WEEKDAY("2/11/2004",2))=0,"",".")</f>
      </c>
      <c r="M18" s="52">
        <f>IF(INDEX($F$10:$Q$10,WEEKDAY("2/12/2004",2))=0,"",".")</f>
      </c>
      <c r="N18" s="52">
        <f>IF(INDEX($F$10:$Q$10,WEEKDAY("2/13/2004",2))=0,"",".")</f>
      </c>
      <c r="O18" s="52">
        <f>IF(INDEX($F$10:$Q$10,WEEKDAY("2/14/2004",2))=0,"",".")</f>
      </c>
      <c r="P18" s="52">
        <f>IF(INDEX($F$10:$Q$10,WEEKDAY("2/15/2004",2))=0,"",".")</f>
      </c>
      <c r="Q18" s="52">
        <f>IF(INDEX($F$10:$Q$10,WEEKDAY("2/16/2004",2))=0,"",".")</f>
      </c>
      <c r="R18" s="52">
        <f>IF(INDEX($F$10:$Q$10,WEEKDAY("2/17/2004",2))=0,"",".")</f>
      </c>
      <c r="S18" s="52">
        <f>IF(INDEX($F$10:$Q$10,WEEKDAY("2/18/2004",2))=0,"",".")</f>
      </c>
      <c r="T18" s="52">
        <f>IF(INDEX($F$10:$Q$10,WEEKDAY("2/19/2004",2))=0,"",".")</f>
      </c>
      <c r="U18" s="52">
        <f>IF(INDEX($F$10:$Q$10,WEEKDAY("2/20/2004",2))=0,"",".")</f>
      </c>
      <c r="V18" s="52">
        <f>IF(INDEX($F$10:$Q$10,WEEKDAY("2/21/2004",2))=0,"",".")</f>
      </c>
      <c r="W18" s="52">
        <f>IF(INDEX($F$10:$Q$10,WEEKDAY("2/22/2004",2))=0,"",".")</f>
      </c>
      <c r="X18" s="52">
        <f>IF(INDEX($F$10:$Q$10,WEEKDAY("2/23/2004",2))=0,"",".")</f>
      </c>
      <c r="Y18" s="52">
        <f>IF(INDEX($F$10:$Q$10,WEEKDAY("2/24/2004",2))=0,"",".")</f>
      </c>
      <c r="Z18" s="52">
        <f>IF(INDEX($F$10:$Q$10,WEEKDAY("2/25/2004",2))=0,"",".")</f>
      </c>
      <c r="AA18" s="52">
        <f>IF(INDEX($F$10:$Q$10,WEEKDAY("2/26/2004",2))=0,"",".")</f>
      </c>
      <c r="AB18" s="52">
        <f>IF(INDEX($F$10:$Q$10,WEEKDAY("2/27/2004",2))=0,"",".")</f>
      </c>
      <c r="AC18" s="52">
        <f>IF(INDEX($F$10:$Q$10,WEEKDAY("2/28/2004",2))=0,"",".")</f>
      </c>
      <c r="AD18" s="52"/>
      <c r="AE18" s="52"/>
      <c r="AF18" s="52"/>
      <c r="AG18" s="16"/>
      <c r="AH18" s="11"/>
    </row>
    <row r="19" spans="1:34" ht="27" customHeight="1">
      <c r="A19" s="3" t="s">
        <v>3</v>
      </c>
      <c r="B19" s="52">
        <f>IF(INDEX($F$10:$Q$10,WEEKDAY("3/1/2004",2))=0,"",".")</f>
      </c>
      <c r="C19" s="52">
        <f>IF(INDEX($F$10:$Q$10,WEEKDAY("3/2/2004",2))=0,"",".")</f>
      </c>
      <c r="D19" s="52">
        <f>IF(INDEX($F$10:$Q$10,WEEKDAY("3/3/2004",2))=0,"",".")</f>
      </c>
      <c r="E19" s="52">
        <f>IF(INDEX($F$10:$Q$10,WEEKDAY("3/4/2004",2))=0,"",".")</f>
      </c>
      <c r="F19" s="52">
        <f>IF(INDEX($F$10:$Q$10,WEEKDAY("3/5/2004",2))=0,"",".")</f>
      </c>
      <c r="G19" s="52">
        <f>IF(INDEX($F$10:$Q$10,WEEKDAY("3/6/2004",2))=0,"",".")</f>
      </c>
      <c r="H19" s="52">
        <f>IF(INDEX($F$10:$Q$10,WEEKDAY("3/7/2004",2))=0,"",".")</f>
      </c>
      <c r="I19" s="52">
        <f>IF(INDEX($F$10:$Q$10,WEEKDAY("3/8/2004",2))=0,"",".")</f>
      </c>
      <c r="J19" s="52">
        <f>IF(INDEX($F$10:$Q$10,WEEKDAY("3/9/2004",2))=0,"",".")</f>
      </c>
      <c r="K19" s="52">
        <f>IF(INDEX($F$10:$Q$10,WEEKDAY("3/10/2004",2))=0,"",".")</f>
      </c>
      <c r="L19" s="52">
        <f>IF(INDEX($F$10:$Q$10,WEEKDAY("3/11/2004",2))=0,"",".")</f>
      </c>
      <c r="M19" s="52">
        <f>IF(INDEX($F$10:$Q$10,WEEKDAY("3/12/2004",2))=0,"",".")</f>
      </c>
      <c r="N19" s="52">
        <f>IF(INDEX($F$10:$Q$10,WEEKDAY("3/13/2004",2))=0,"",".")</f>
      </c>
      <c r="O19" s="52">
        <f>IF(INDEX($F$10:$Q$10,WEEKDAY("3/14/2004",2))=0,"",".")</f>
      </c>
      <c r="P19" s="52">
        <f>IF(INDEX($F$10:$Q$10,WEEKDAY("3/15/2004",2))=0,"",".")</f>
      </c>
      <c r="Q19" s="52">
        <f>IF(INDEX($F$10:$Q$10,WEEKDAY("3/16/2004",2))=0,"",".")</f>
      </c>
      <c r="R19" s="52">
        <f>IF(INDEX($F$10:$Q$10,WEEKDAY("3/17/2004",2))=0,"",".")</f>
      </c>
      <c r="S19" s="52">
        <f>IF(INDEX($F$10:$Q$10,WEEKDAY("3/18/2004",2))=0,"",".")</f>
      </c>
      <c r="T19" s="52">
        <f>IF(INDEX($F$10:$Q$10,WEEKDAY("3/19/2004",2))=0,"",".")</f>
      </c>
      <c r="U19" s="52">
        <f>IF(INDEX($F$10:$Q$10,WEEKDAY("3/20/2004",2))=0,"",".")</f>
      </c>
      <c r="V19" s="52">
        <f>IF(INDEX($F$10:$Q$10,WEEKDAY("3/21/2004",2))=0,"",".")</f>
      </c>
      <c r="W19" s="52">
        <f>IF(INDEX($F$10:$Q$10,WEEKDAY("3/22/2004",2))=0,"",".")</f>
      </c>
      <c r="X19" s="52">
        <f>IF(INDEX($F$10:$Q$10,WEEKDAY("3/23/2004",2))=0,"",".")</f>
      </c>
      <c r="Y19" s="52">
        <f>IF(INDEX($F$10:$Q$10,WEEKDAY("3/24/2004",2))=0,"",".")</f>
      </c>
      <c r="Z19" s="52">
        <f>IF(INDEX($F$10:$Q$10,WEEKDAY("3/25/2004",2))=0,"",".")</f>
      </c>
      <c r="AA19" s="52">
        <f>IF(INDEX($F$10:$Q$10,WEEKDAY("3/26/2004",2))=0,"",".")</f>
      </c>
      <c r="AB19" s="52">
        <f>IF(INDEX($F$10:$Q$10,WEEKDAY("3/27/2004",2))=0,"",".")</f>
      </c>
      <c r="AC19" s="52">
        <f>IF(INDEX($F$10:$Q$10,WEEKDAY("3/28/2004",2))=0,"",".")</f>
      </c>
      <c r="AD19" s="52">
        <f>IF(INDEX($F$10:$Q$10,WEEKDAY("3/29/2004",2))=0,"",".")</f>
      </c>
      <c r="AE19" s="52">
        <f>IF(INDEX($F$10:$Q$10,WEEKDAY("3/30/2004",2))=0,"",".")</f>
      </c>
      <c r="AF19" s="52">
        <f>IF(INDEX($F$10:$Q$10,WEEKDAY("3/31/2004",2))=0,"",".")</f>
      </c>
      <c r="AG19" s="16"/>
      <c r="AH19" s="11"/>
    </row>
    <row r="20" spans="1:34" ht="27" customHeight="1">
      <c r="A20" s="3" t="s">
        <v>4</v>
      </c>
      <c r="B20" s="52">
        <f>IF(INDEX($F$10:$Q$10,WEEKDAY("4/1/2004",2))=0,"",".")</f>
      </c>
      <c r="C20" s="52">
        <f>IF(INDEX($F$10:$Q$10,WEEKDAY("4/2/2004",2))=0,"",".")</f>
      </c>
      <c r="D20" s="52">
        <f>IF(INDEX($F$10:$Q$10,WEEKDAY("4/3/2004",2))=0,"",".")</f>
      </c>
      <c r="E20" s="52">
        <f>IF(INDEX($F$10:$Q$10,WEEKDAY("4/4/2004",2))=0,"",".")</f>
      </c>
      <c r="F20" s="52">
        <f>IF(INDEX($F$10:$Q$10,WEEKDAY("4/5/2004",2))=0,"",".")</f>
      </c>
      <c r="G20" s="52">
        <f>IF(INDEX($F$10:$Q$10,WEEKDAY("4/6/2004",2))=0,"",".")</f>
      </c>
      <c r="H20" s="52">
        <f>IF(INDEX($F$10:$Q$10,WEEKDAY("4/7/2004",2))=0,"",".")</f>
      </c>
      <c r="I20" s="52">
        <f>IF(INDEX($F$10:$Q$10,WEEKDAY("4/8/2004",2))=0,"",".")</f>
      </c>
      <c r="J20" s="52">
        <f>IF(INDEX($F$10:$Q$10,WEEKDAY("4/9/2004",2))=0,"",".")</f>
      </c>
      <c r="K20" s="52">
        <f>IF(INDEX($F$10:$Q$10,WEEKDAY("4/10/2004",2))=0,"",".")</f>
      </c>
      <c r="L20" s="52">
        <f>IF(INDEX($F$10:$Q$10,WEEKDAY("4/11/2004",2))=0,"",".")</f>
      </c>
      <c r="M20" s="52">
        <f>IF(INDEX($F$10:$Q$10,WEEKDAY("4/12/2004",2))=0,"",".")</f>
      </c>
      <c r="N20" s="52">
        <f>IF(INDEX($F$10:$Q$10,WEEKDAY("4/13/2004",2))=0,"",".")</f>
      </c>
      <c r="O20" s="52">
        <f>IF(INDEX($F$10:$Q$10,WEEKDAY("4/14/2004",2))=0,"",".")</f>
      </c>
      <c r="P20" s="52">
        <f>IF(INDEX($F$10:$Q$10,WEEKDAY("4/15/2004",2))=0,"",".")</f>
      </c>
      <c r="Q20" s="52">
        <f>IF(INDEX($F$10:$Q$10,WEEKDAY("4/16/2004",2))=0,"",".")</f>
      </c>
      <c r="R20" s="52">
        <f>IF(INDEX($F$10:$Q$10,WEEKDAY("4/17/2004",2))=0,"",".")</f>
      </c>
      <c r="S20" s="52">
        <f>IF(INDEX($F$10:$Q$10,WEEKDAY("4/18/2004",2))=0,"",".")</f>
      </c>
      <c r="T20" s="52">
        <f>IF(INDEX($F$10:$Q$10,WEEKDAY("4/19/2004",2))=0,"",".")</f>
      </c>
      <c r="U20" s="52">
        <f>IF(INDEX($F$10:$Q$10,WEEKDAY("4/20/2004",2))=0,"",".")</f>
      </c>
      <c r="V20" s="52">
        <f>IF(INDEX($F$10:$Q$10,WEEKDAY("4/21/2004",2))=0,"",".")</f>
      </c>
      <c r="W20" s="52">
        <f>IF(INDEX($F$10:$Q$10,WEEKDAY("4/22/2004",2))=0,"",".")</f>
      </c>
      <c r="X20" s="52">
        <f>IF(INDEX($F$10:$Q$10,WEEKDAY("4/23/2004",2))=0,"",".")</f>
      </c>
      <c r="Y20" s="52">
        <f>IF(INDEX($F$10:$Q$10,WEEKDAY("4/24/2004",2))=0,"",".")</f>
      </c>
      <c r="Z20" s="52">
        <f>IF(INDEX($F$10:$Q$10,WEEKDAY("4/25/2004",2))=0,"",".")</f>
      </c>
      <c r="AA20" s="52">
        <f>IF(INDEX($F$10:$Q$10,WEEKDAY("4/26/2004",2))=0,"",".")</f>
      </c>
      <c r="AB20" s="52">
        <f>IF(INDEX($F$10:$Q$10,WEEKDAY("4/27/2004",2))=0,"",".")</f>
      </c>
      <c r="AC20" s="52">
        <f>IF(INDEX($F$10:$Q$10,WEEKDAY("4/28/2004",2))=0,"",".")</f>
      </c>
      <c r="AD20" s="52">
        <f>IF(INDEX($F$10:$Q$10,WEEKDAY("4/29/2004",2))=0,"",".")</f>
      </c>
      <c r="AE20" s="52">
        <f>IF(INDEX($F$10:$Q$10,WEEKDAY("4/30/2004",2))=0,"",".")</f>
      </c>
      <c r="AF20" s="52"/>
      <c r="AG20" s="16"/>
      <c r="AH20" s="11"/>
    </row>
    <row r="21" spans="1:34" ht="27" customHeight="1">
      <c r="A21" s="3" t="s">
        <v>5</v>
      </c>
      <c r="B21" s="52">
        <f>IF(INDEX($F$10:$Q$10,WEEKDAY("5/1/2004",2))=0,"",".")</f>
      </c>
      <c r="C21" s="52">
        <f>IF(INDEX($F$10:$Q$10,WEEKDAY("5/2/2004",2))=0,"",".")</f>
      </c>
      <c r="D21" s="52">
        <f>IF(INDEX($F$10:$Q$10,WEEKDAY("5/3/2004",2))=0,"",".")</f>
      </c>
      <c r="E21" s="52">
        <f>IF(INDEX($F$10:$Q$10,WEEKDAY("5/4/2004",2))=0,"",".")</f>
      </c>
      <c r="F21" s="52">
        <f>IF(INDEX($F$10:$Q$10,WEEKDAY("5/5/2004",2))=0,"",".")</f>
      </c>
      <c r="G21" s="52">
        <f>IF(INDEX($F$10:$Q$10,WEEKDAY("5/6/2004",2))=0,"",".")</f>
      </c>
      <c r="H21" s="52">
        <f>IF(INDEX($F$10:$Q$10,WEEKDAY("5/7/2004",2))=0,"",".")</f>
      </c>
      <c r="I21" s="52">
        <f>IF(INDEX($F$10:$Q$10,WEEKDAY("5/8/2004",2))=0,"",".")</f>
      </c>
      <c r="J21" s="52">
        <f>IF(INDEX($F$10:$Q$10,WEEKDAY("5/9/2004",2))=0,"",".")</f>
      </c>
      <c r="K21" s="52">
        <f>IF(INDEX($F$10:$Q$10,WEEKDAY("5/10/2004",2))=0,"",".")</f>
      </c>
      <c r="L21" s="52">
        <f>IF(INDEX($F$10:$Q$10,WEEKDAY("5/11/2004",2))=0,"",".")</f>
      </c>
      <c r="M21" s="52">
        <f>IF(INDEX($F$10:$Q$10,WEEKDAY("5/12/2004",2))=0,"",".")</f>
      </c>
      <c r="N21" s="52">
        <f>IF(INDEX($F$10:$Q$10,WEEKDAY("5/13/2004",2))=0,"",".")</f>
      </c>
      <c r="O21" s="52">
        <f>IF(INDEX($F$10:$Q$10,WEEKDAY("5/14/2004",2))=0,"",".")</f>
      </c>
      <c r="P21" s="52">
        <f>IF(INDEX($F$10:$Q$10,WEEKDAY("5/15/2004",2))=0,"",".")</f>
      </c>
      <c r="Q21" s="52">
        <f>IF(INDEX($F$10:$Q$10,WEEKDAY("5/16/2004",2))=0,"",".")</f>
      </c>
      <c r="R21" s="52">
        <f>IF(INDEX($F$10:$Q$10,WEEKDAY("5/17/2004",2))=0,"",".")</f>
      </c>
      <c r="S21" s="52">
        <f>IF(INDEX($F$10:$Q$10,WEEKDAY("5/18/2004",2))=0,"",".")</f>
      </c>
      <c r="T21" s="52">
        <f>IF(INDEX($F$10:$Q$10,WEEKDAY("5/19/2004",2))=0,"",".")</f>
      </c>
      <c r="U21" s="52">
        <f>IF(INDEX($F$10:$Q$10,WEEKDAY("5/20/2004",2))=0,"",".")</f>
      </c>
      <c r="V21" s="52">
        <f>IF(INDEX($F$10:$Q$10,WEEKDAY("5/21/2004",2))=0,"",".")</f>
      </c>
      <c r="W21" s="52">
        <f>IF(INDEX($F$10:$Q$10,WEEKDAY("5/22/2004",2))=0,"",".")</f>
      </c>
      <c r="X21" s="52">
        <f>IF(INDEX($F$10:$Q$10,WEEKDAY("5/23/2004",2))=0,"",".")</f>
      </c>
      <c r="Y21" s="52">
        <f>IF(INDEX($F$10:$Q$10,WEEKDAY("5/24/2004",2))=0,"",".")</f>
      </c>
      <c r="Z21" s="52">
        <f>IF(INDEX($F$10:$Q$10,WEEKDAY("5/25/2004",2))=0,"",".")</f>
      </c>
      <c r="AA21" s="52">
        <f>IF(INDEX($F$10:$Q$10,WEEKDAY("5/26/2004",2))=0,"",".")</f>
      </c>
      <c r="AB21" s="52">
        <f>IF(INDEX($F$10:$Q$10,WEEKDAY("5/27/2004",2))=0,"",".")</f>
      </c>
      <c r="AC21" s="52">
        <f>IF(INDEX($F$10:$Q$10,WEEKDAY("5/28/2004",2))=0,"",".")</f>
      </c>
      <c r="AD21" s="52">
        <f>IF(INDEX($F$10:$Q$10,WEEKDAY("5/29/2004",2))=0,"",".")</f>
      </c>
      <c r="AE21" s="52">
        <f>IF(INDEX($F$10:$Q$10,WEEKDAY("5/30/2004",2))=0,"",".")</f>
      </c>
      <c r="AF21" s="52">
        <f>IF(INDEX($F$10:$Q$10,WEEKDAY("5/31/2004",2))=0,"",".")</f>
      </c>
      <c r="AG21" s="16"/>
      <c r="AH21" s="11"/>
    </row>
    <row r="22" spans="1:34" ht="27" customHeight="1">
      <c r="A22" s="3" t="s">
        <v>6</v>
      </c>
      <c r="B22" s="52">
        <f>IF(INDEX($F$10:$Q$10,WEEKDAY("6/1/2004",2))=0,"",".")</f>
      </c>
      <c r="C22" s="52">
        <f>IF(INDEX($F$10:$Q$10,WEEKDAY("6/2/2004",2))=0,"",".")</f>
      </c>
      <c r="D22" s="52">
        <f>IF(INDEX($F$10:$Q$10,WEEKDAY("6/3/2004",2))=0,"",".")</f>
      </c>
      <c r="E22" s="52">
        <f>IF(INDEX($F$10:$Q$10,WEEKDAY("6/4/2004",2))=0,"",".")</f>
      </c>
      <c r="F22" s="52">
        <f>IF(INDEX($F$10:$Q$10,WEEKDAY("6/5/2004",2))=0,"",".")</f>
      </c>
      <c r="G22" s="52">
        <f>IF(INDEX($F$10:$Q$10,WEEKDAY("6/6/2004",2))=0,"",".")</f>
      </c>
      <c r="H22" s="52">
        <f>IF(INDEX($F$10:$Q$10,WEEKDAY("6/7/2004",2))=0,"",".")</f>
      </c>
      <c r="I22" s="52">
        <f>IF(INDEX($F$10:$Q$10,WEEKDAY("6/8/2004",2))=0,"",".")</f>
      </c>
      <c r="J22" s="52">
        <f>IF(INDEX($F$10:$Q$10,WEEKDAY("6/9/2004",2))=0,"",".")</f>
      </c>
      <c r="K22" s="52">
        <f>IF(INDEX($F$10:$Q$10,WEEKDAY("6/10/2004",2))=0,"",".")</f>
      </c>
      <c r="L22" s="52">
        <f>IF(INDEX($F$10:$Q$10,WEEKDAY("6/11/2004",2))=0,"",".")</f>
      </c>
      <c r="M22" s="52">
        <f>IF(INDEX($F$10:$Q$10,WEEKDAY("6/12/2004",2))=0,"",".")</f>
      </c>
      <c r="N22" s="52">
        <f>IF(INDEX($F$10:$Q$10,WEEKDAY("6/13/2004",2))=0,"",".")</f>
      </c>
      <c r="O22" s="52">
        <f>IF(INDEX($F$10:$Q$10,WEEKDAY("6/14/2004",2))=0,"",".")</f>
      </c>
      <c r="P22" s="52">
        <f>IF(INDEX($F$10:$Q$10,WEEKDAY("6/15/2004",2))=0,"",".")</f>
      </c>
      <c r="Q22" s="52">
        <f>IF(INDEX($F$10:$Q$10,WEEKDAY("6/16/2004",2))=0,"",".")</f>
      </c>
      <c r="R22" s="52">
        <f>IF(INDEX($F$10:$Q$10,WEEKDAY("6/17/2004",2))=0,"",".")</f>
      </c>
      <c r="S22" s="52">
        <f>IF(INDEX($F$10:$Q$10,WEEKDAY("6/18/2004",2))=0,"",".")</f>
      </c>
      <c r="T22" s="52">
        <f>IF(INDEX($F$10:$Q$10,WEEKDAY("6/19/2004",2))=0,"",".")</f>
      </c>
      <c r="U22" s="52">
        <f>IF(INDEX($F$10:$Q$10,WEEKDAY("6/20/2004",2))=0,"",".")</f>
      </c>
      <c r="V22" s="52">
        <f>IF(INDEX($F$10:$Q$10,WEEKDAY("6/21/2004",2))=0,"",".")</f>
      </c>
      <c r="W22" s="52">
        <f>IF(INDEX($F$10:$Q$10,WEEKDAY("6/22/2004",2))=0,"",".")</f>
      </c>
      <c r="X22" s="52">
        <f>IF(INDEX($F$10:$Q$10,WEEKDAY("6/23/2004",2))=0,"",".")</f>
      </c>
      <c r="Y22" s="52">
        <f>IF(INDEX($F$10:$Q$10,WEEKDAY("6/24/2004",2))=0,"",".")</f>
      </c>
      <c r="Z22" s="52">
        <f>IF(INDEX($F$10:$Q$10,WEEKDAY("6/25/2004",2))=0,"",".")</f>
      </c>
      <c r="AA22" s="52">
        <f>IF(INDEX($F$10:$Q$10,WEEKDAY("6/26/2004",2))=0,"",".")</f>
      </c>
      <c r="AB22" s="52">
        <f>IF(INDEX($F$10:$Q$10,WEEKDAY("6/27/2004",2))=0,"",".")</f>
      </c>
      <c r="AC22" s="52">
        <f>IF(INDEX($F$10:$Q$10,WEEKDAY("6/28/2004",2))=0,"",".")</f>
      </c>
      <c r="AD22" s="52">
        <f>IF(INDEX($F$10:$Q$10,WEEKDAY("6/29/2004",2))=0,"",".")</f>
      </c>
      <c r="AE22" s="52">
        <f>IF(INDEX($F$10:$Q$10,WEEKDAY("6/30/2004",2))=0,"",".")</f>
      </c>
      <c r="AF22" s="52"/>
      <c r="AG22" s="16"/>
      <c r="AH22" s="11"/>
    </row>
    <row r="23" spans="1:34" ht="27" customHeight="1">
      <c r="A23" t="s">
        <v>7</v>
      </c>
      <c r="B23" s="52">
        <f>IF(INDEX($F$10:$Q$10,WEEKDAY("7/1/2004",2))=0,"",".")</f>
      </c>
      <c r="C23" s="52">
        <f>IF(INDEX($F$10:$Q$10,WEEKDAY("7/2/2004",2))=0,"",".")</f>
      </c>
      <c r="D23" s="52">
        <f>IF(INDEX($F$10:$Q$10,WEEKDAY("7/3/2004",2))=0,"",".")</f>
      </c>
      <c r="E23" s="52">
        <f>IF(INDEX($F$10:$Q$10,WEEKDAY("7/4/2004",2))=0,"",".")</f>
      </c>
      <c r="F23" s="52">
        <f>IF(INDEX($F$10:$Q$10,WEEKDAY("7/5/2004",2))=0,"",".")</f>
      </c>
      <c r="G23" s="52">
        <f>IF(INDEX($F$10:$Q$10,WEEKDAY("7/6/2004",2))=0,"",".")</f>
      </c>
      <c r="H23" s="52">
        <f>IF(INDEX($F$10:$Q$10,WEEKDAY("7/7/2004",2))=0,"",".")</f>
      </c>
      <c r="I23" s="52">
        <f>IF(INDEX($F$10:$Q$10,WEEKDAY("7/8/2004",2))=0,"",".")</f>
      </c>
      <c r="J23" s="52">
        <f>IF(INDEX($F$10:$Q$10,WEEKDAY("7/9/2004",2))=0,"",".")</f>
      </c>
      <c r="K23" s="52">
        <f>IF(INDEX($F$10:$Q$10,WEEKDAY("7/10/2004",2))=0,"",".")</f>
      </c>
      <c r="L23" s="52">
        <f>IF(INDEX($F$10:$Q$10,WEEKDAY("7/11/2004",2))=0,"",".")</f>
      </c>
      <c r="M23" s="52">
        <f>IF(INDEX($F$10:$Q$10,WEEKDAY("7/12/2004",2))=0,"",".")</f>
      </c>
      <c r="N23" s="52">
        <f>IF(INDEX($F$10:$Q$10,WEEKDAY("7/13/2004",2))=0,"",".")</f>
      </c>
      <c r="O23" s="52">
        <f>IF(INDEX($F$10:$Q$10,WEEKDAY("7/14/2004",2))=0,"",".")</f>
      </c>
      <c r="P23" s="52">
        <f>IF(INDEX($F$10:$Q$10,WEEKDAY("7/15/2004",2))=0,"",".")</f>
      </c>
      <c r="Q23" s="52">
        <f>IF(INDEX($F$10:$Q$10,WEEKDAY("7/16/2004",2))=0,"",".")</f>
      </c>
      <c r="R23" s="52">
        <f>IF(INDEX($F$10:$Q$10,WEEKDAY("7/17/2004",2))=0,"",".")</f>
      </c>
      <c r="S23" s="52">
        <f>IF(INDEX($F$10:$Q$10,WEEKDAY("7/18/2004",2))=0,"",".")</f>
      </c>
      <c r="T23" s="52">
        <f>IF(INDEX($F$10:$Q$10,WEEKDAY("7/19/2004",2))=0,"",".")</f>
      </c>
      <c r="U23" s="52">
        <f>IF(INDEX($F$10:$Q$10,WEEKDAY("7/20/2004",2))=0,"",".")</f>
      </c>
      <c r="V23" s="52">
        <f>IF(INDEX($F$10:$Q$10,WEEKDAY("7/21/2004",2))=0,"",".")</f>
      </c>
      <c r="W23" s="52">
        <f>IF(INDEX($F$10:$Q$10,WEEKDAY("7/22/2004",2))=0,"",".")</f>
      </c>
      <c r="X23" s="52">
        <f>IF(INDEX($F$10:$Q$10,WEEKDAY("7/23/2004",2))=0,"",".")</f>
      </c>
      <c r="Y23" s="52">
        <f>IF(INDEX($F$10:$Q$10,WEEKDAY("7/24/2004",2))=0,"",".")</f>
      </c>
      <c r="Z23" s="52">
        <f>IF(INDEX($F$10:$Q$10,WEEKDAY("7/25/2004",2))=0,"",".")</f>
      </c>
      <c r="AA23" s="52">
        <f>IF(INDEX($F$10:$Q$10,WEEKDAY("7/26/2004",2))=0,"",".")</f>
      </c>
      <c r="AB23" s="52">
        <f>IF(INDEX($F$10:$Q$10,WEEKDAY("7/27/2004",2))=0,"",".")</f>
      </c>
      <c r="AC23" s="52">
        <f>IF(INDEX($F$10:$Q$10,WEEKDAY("7/28/2004",2))=0,"",".")</f>
      </c>
      <c r="AD23" s="52">
        <f>IF(INDEX($F$10:$Q$10,WEEKDAY("7/29/2004",2))=0,"",".")</f>
      </c>
      <c r="AE23" s="52">
        <f>IF(INDEX($F$10:$Q$10,WEEKDAY("7/30/2004",2))=0,"",".")</f>
      </c>
      <c r="AF23" s="52">
        <f>IF(INDEX($F$10:$Q$10,WEEKDAY("7/31/2004",2))=0,"",".")</f>
      </c>
      <c r="AG23" s="16"/>
      <c r="AH23" s="11"/>
    </row>
    <row r="24" spans="1:34" ht="27" customHeight="1">
      <c r="A24" t="s">
        <v>8</v>
      </c>
      <c r="B24" s="52">
        <f>IF(INDEX($F$10:$Q$10,WEEKDAY("8/1/2004",2))=0,"",".")</f>
      </c>
      <c r="C24" s="52">
        <f>IF(INDEX($F$10:$Q$10,WEEKDAY("8/2/2004",2))=0,"",".")</f>
      </c>
      <c r="D24" s="52">
        <f>IF(INDEX($F$10:$Q$10,WEEKDAY("8/3/2004",2))=0,"",".")</f>
      </c>
      <c r="E24" s="52">
        <f>IF(INDEX($F$10:$Q$10,WEEKDAY("8/4/2004",2))=0,"",".")</f>
      </c>
      <c r="F24" s="52">
        <f>IF(INDEX($F$10:$Q$10,WEEKDAY("8/5/2004",2))=0,"",".")</f>
      </c>
      <c r="G24" s="52">
        <f>IF(INDEX($F$10:$Q$10,WEEKDAY("8/6/2004",2))=0,"",".")</f>
      </c>
      <c r="H24" s="52">
        <f>IF(INDEX($F$10:$Q$10,WEEKDAY("8/7/2004",2))=0,"",".")</f>
      </c>
      <c r="I24" s="52">
        <f>IF(INDEX($F$10:$Q$10,WEEKDAY("8/8/2004",2))=0,"",".")</f>
      </c>
      <c r="J24" s="52">
        <f>IF(INDEX($F$10:$Q$10,WEEKDAY("8/9/2004",2))=0,"",".")</f>
      </c>
      <c r="K24" s="52">
        <f>IF(INDEX($F$10:$Q$10,WEEKDAY("8/10/2004",2))=0,"",".")</f>
      </c>
      <c r="L24" s="52">
        <f>IF(INDEX($F$10:$Q$10,WEEKDAY("8/11/2004",2))=0,"",".")</f>
      </c>
      <c r="M24" s="52">
        <f>IF(INDEX($F$10:$Q$10,WEEKDAY("8/12/2004",2))=0,"",".")</f>
      </c>
      <c r="N24" s="52">
        <f>IF(INDEX($F$10:$Q$10,WEEKDAY("8/13/2004",2))=0,"",".")</f>
      </c>
      <c r="O24" s="52">
        <f>IF(INDEX($F$10:$Q$10,WEEKDAY("8/14/2004",2))=0,"",".")</f>
      </c>
      <c r="P24" s="52">
        <f>IF(INDEX($F$10:$Q$10,WEEKDAY("8/15/2004",2))=0,"",".")</f>
      </c>
      <c r="Q24" s="52">
        <f>IF(INDEX($F$10:$Q$10,WEEKDAY("8/16/2004",2))=0,"",".")</f>
      </c>
      <c r="R24" s="52">
        <f>IF(INDEX($F$10:$Q$10,WEEKDAY("8/17/2004",2))=0,"",".")</f>
      </c>
      <c r="S24" s="52">
        <f>IF(INDEX($F$10:$Q$10,WEEKDAY("8/18/2004",2))=0,"",".")</f>
      </c>
      <c r="T24" s="52">
        <f>IF(INDEX($F$10:$Q$10,WEEKDAY("8/19/2004",2))=0,"",".")</f>
      </c>
      <c r="U24" s="52">
        <f>IF(INDEX($F$10:$Q$10,WEEKDAY("8/20/2004",2))=0,"",".")</f>
      </c>
      <c r="V24" s="52">
        <f>IF(INDEX($F$10:$Q$10,WEEKDAY("8/21/2004",2))=0,"",".")</f>
      </c>
      <c r="W24" s="52">
        <f>IF(INDEX($F$10:$Q$10,WEEKDAY("8/22/2004",2))=0,"",".")</f>
      </c>
      <c r="X24" s="52">
        <f>IF(INDEX($F$10:$Q$10,WEEKDAY("8/23/2004",2))=0,"",".")</f>
      </c>
      <c r="Y24" s="52">
        <f>IF(INDEX($F$10:$Q$10,WEEKDAY("8/24/2004",2))=0,"",".")</f>
      </c>
      <c r="Z24" s="52">
        <f>IF(INDEX($F$10:$Q$10,WEEKDAY("8/25/2004",2))=0,"",".")</f>
      </c>
      <c r="AA24" s="52">
        <f>IF(INDEX($F$10:$Q$10,WEEKDAY("8/26/2004",2))=0,"",".")</f>
      </c>
      <c r="AB24" s="52">
        <f>IF(INDEX($F$10:$Q$10,WEEKDAY("8/27/2004",2))=0,"",".")</f>
      </c>
      <c r="AC24" s="52">
        <f>IF(INDEX($F$10:$Q$10,WEEKDAY("8/28/2004",2))=0,"",".")</f>
      </c>
      <c r="AD24" s="52">
        <f>IF(INDEX($F$10:$Q$10,WEEKDAY("8/29/2004",2))=0,"",".")</f>
      </c>
      <c r="AE24" s="52">
        <f>IF(INDEX($F$10:$Q$10,WEEKDAY("8/30/2004",2))=0,"",".")</f>
      </c>
      <c r="AF24" s="52">
        <f>IF(INDEX($F$10:$Q$10,WEEKDAY("8/31/2004",2))=0,"",".")</f>
      </c>
      <c r="AG24" s="16"/>
      <c r="AH24" s="11"/>
    </row>
    <row r="25" spans="1:34" ht="27" customHeight="1">
      <c r="A25" t="s">
        <v>9</v>
      </c>
      <c r="B25" s="52">
        <f>IF(INDEX($F$10:$Q$10,WEEKDAY("9/1/2004",2))=0,"",".")</f>
      </c>
      <c r="C25" s="52">
        <f>IF(INDEX($F$10:$Q$10,WEEKDAY("9/2/2004",2))=0,"",".")</f>
      </c>
      <c r="D25" s="52">
        <f>IF(INDEX($F$10:$Q$10,WEEKDAY("9/3/2004",2))=0,"",".")</f>
      </c>
      <c r="E25" s="52">
        <f>IF(INDEX($F$10:$Q$10,WEEKDAY("9/4/2004",2))=0,"",".")</f>
      </c>
      <c r="F25" s="52">
        <f>IF(INDEX($F$10:$Q$10,WEEKDAY("9/5/2004",2))=0,"",".")</f>
      </c>
      <c r="G25" s="52">
        <f>IF(INDEX($F$10:$Q$10,WEEKDAY("9/6/2004",2))=0,"",".")</f>
      </c>
      <c r="H25" s="52">
        <f>IF(INDEX($F$10:$Q$10,WEEKDAY("9/7/2004",2))=0,"",".")</f>
      </c>
      <c r="I25" s="52">
        <f>IF(INDEX($F$10:$Q$10,WEEKDAY("9/8/2004",2))=0,"",".")</f>
      </c>
      <c r="J25" s="52">
        <f>IF(INDEX($F$10:$Q$10,WEEKDAY("9/9/2004",2))=0,"",".")</f>
      </c>
      <c r="K25" s="52">
        <f>IF(INDEX($F$10:$Q$10,WEEKDAY("9/10/2004",2))=0,"",".")</f>
      </c>
      <c r="L25" s="52">
        <f>IF(INDEX($F$10:$Q$10,WEEKDAY("9/11/2004",2))=0,"",".")</f>
      </c>
      <c r="M25" s="52">
        <f>IF(INDEX($F$10:$Q$10,WEEKDAY("9/12/2004",2))=0,"",".")</f>
      </c>
      <c r="N25" s="52">
        <f>IF(INDEX($F$10:$Q$10,WEEKDAY("9/13/2004",2))=0,"",".")</f>
      </c>
      <c r="O25" s="52">
        <f>IF(INDEX($F$10:$Q$10,WEEKDAY("9/14/2004",2))=0,"",".")</f>
      </c>
      <c r="P25" s="52">
        <f>IF(INDEX($F$10:$Q$10,WEEKDAY("9/15/2004",2))=0,"",".")</f>
      </c>
      <c r="Q25" s="52">
        <f>IF(INDEX($F$10:$Q$10,WEEKDAY("9/16/2004",2))=0,"",".")</f>
      </c>
      <c r="R25" s="52">
        <f>IF(INDEX($F$10:$Q$10,WEEKDAY("9/17/2004",2))=0,"",".")</f>
      </c>
      <c r="S25" s="52">
        <f>IF(INDEX($F$10:$Q$10,WEEKDAY("9/18/2004",2))=0,"",".")</f>
      </c>
      <c r="T25" s="52">
        <f>IF(INDEX($F$10:$Q$10,WEEKDAY("9/19/2004",2))=0,"",".")</f>
      </c>
      <c r="U25" s="52">
        <f>IF(INDEX($F$10:$Q$10,WEEKDAY("9/20/2004",2))=0,"",".")</f>
      </c>
      <c r="V25" s="52">
        <f>IF(INDEX($F$10:$Q$10,WEEKDAY("9/21/2004",2))=0,"",".")</f>
      </c>
      <c r="W25" s="52">
        <f>IF(INDEX($F$10:$Q$10,WEEKDAY("9/22/2004",2))=0,"",".")</f>
      </c>
      <c r="X25" s="52">
        <f>IF(INDEX($F$10:$Q$10,WEEKDAY("9/23/2004",2))=0,"",".")</f>
      </c>
      <c r="Y25" s="52">
        <f>IF(INDEX($F$10:$Q$10,WEEKDAY("9/24/2004",2))=0,"",".")</f>
      </c>
      <c r="Z25" s="52">
        <f>IF(INDEX($F$10:$Q$10,WEEKDAY("9/25/2004",2))=0,"",".")</f>
      </c>
      <c r="AA25" s="52">
        <f>IF(INDEX($F$10:$Q$10,WEEKDAY("9/26/2004",2))=0,"",".")</f>
      </c>
      <c r="AB25" s="52">
        <f>IF(INDEX($F$10:$Q$10,WEEKDAY("9/27/2004",2))=0,"",".")</f>
      </c>
      <c r="AC25" s="52">
        <f>IF(INDEX($F$10:$Q$10,WEEKDAY("9/28/2004",2))=0,"",".")</f>
      </c>
      <c r="AD25" s="52">
        <f>IF(INDEX($F$10:$Q$10,WEEKDAY("9/29/2004",2))=0,"",".")</f>
      </c>
      <c r="AE25" s="52">
        <f>IF(INDEX($F$10:$Q$10,WEEKDAY("9/30/2004",2))=0,"",".")</f>
      </c>
      <c r="AF25" s="52"/>
      <c r="AG25" s="16"/>
      <c r="AH25" s="11"/>
    </row>
    <row r="26" spans="1:34" ht="27" customHeight="1">
      <c r="A26" t="s">
        <v>10</v>
      </c>
      <c r="B26" s="52">
        <f>IF(INDEX($F$10:$Q$10,WEEKDAY("10/1/2004",2))=0,"",".")</f>
      </c>
      <c r="C26" s="52">
        <f>IF(INDEX($F$10:$Q$10,WEEKDAY("10/2/2004",2))=0,"",".")</f>
      </c>
      <c r="D26" s="52">
        <f>IF(INDEX($F$10:$Q$10,WEEKDAY("10/3/2004",2))=0,"",".")</f>
      </c>
      <c r="E26" s="52">
        <f>IF(INDEX($F$10:$Q$10,WEEKDAY("10/4/2004",2))=0,"",".")</f>
      </c>
      <c r="F26" s="52">
        <f>IF(INDEX($F$10:$Q$10,WEEKDAY("10/5/2004",2))=0,"",".")</f>
      </c>
      <c r="G26" s="52">
        <f>IF(INDEX($F$10:$Q$10,WEEKDAY("10/6/2004",2))=0,"",".")</f>
      </c>
      <c r="H26" s="52">
        <f>IF(INDEX($F$10:$Q$10,WEEKDAY("10/7/2004",2))=0,"",".")</f>
      </c>
      <c r="I26" s="52">
        <f>IF(INDEX($F$10:$Q$10,WEEKDAY("10/8/2004",2))=0,"",".")</f>
      </c>
      <c r="J26" s="52">
        <f>IF(INDEX($F$10:$Q$10,WEEKDAY("10/9/2004",2))=0,"",".")</f>
      </c>
      <c r="K26" s="52">
        <f>IF(INDEX($F$10:$Q$10,WEEKDAY("10/10/2004",2))=0,"",".")</f>
      </c>
      <c r="L26" s="52">
        <f>IF(INDEX($F$10:$Q$10,WEEKDAY("10/11/2004",2))=0,"",".")</f>
      </c>
      <c r="M26" s="52">
        <f>IF(INDEX($F$10:$Q$10,WEEKDAY("10/12/2004",2))=0,"",".")</f>
      </c>
      <c r="N26" s="52">
        <f>IF(INDEX($F$10:$Q$10,WEEKDAY("10/13/2004",2))=0,"",".")</f>
      </c>
      <c r="O26" s="52">
        <f>IF(INDEX($F$10:$Q$10,WEEKDAY("10/14/2004",2))=0,"",".")</f>
      </c>
      <c r="P26" s="52">
        <f>IF(INDEX($F$10:$Q$10,WEEKDAY("10/15/2004",2))=0,"",".")</f>
      </c>
      <c r="Q26" s="52">
        <f>IF(INDEX($F$10:$Q$10,WEEKDAY("10/16/2004",2))=0,"",".")</f>
      </c>
      <c r="R26" s="52">
        <f>IF(INDEX($F$10:$Q$10,WEEKDAY("10/17/2004",2))=0,"",".")</f>
      </c>
      <c r="S26" s="52">
        <f>IF(INDEX($F$10:$Q$10,WEEKDAY("10/18/2004",2))=0,"",".")</f>
      </c>
      <c r="T26" s="52">
        <f>IF(INDEX($F$10:$Q$10,WEEKDAY("10/19/2004",2))=0,"",".")</f>
      </c>
      <c r="U26" s="52">
        <f>IF(INDEX($F$10:$Q$10,WEEKDAY("10/20/2004",2))=0,"",".")</f>
      </c>
      <c r="V26" s="52">
        <f>IF(INDEX($F$10:$Q$10,WEEKDAY("10/21/2004",2))=0,"",".")</f>
      </c>
      <c r="W26" s="52">
        <f>IF(INDEX($F$10:$Q$10,WEEKDAY("10/22/2004",2))=0,"",".")</f>
      </c>
      <c r="X26" s="52">
        <f>IF(INDEX($F$10:$Q$10,WEEKDAY("10/23/2004",2))=0,"",".")</f>
      </c>
      <c r="Y26" s="52">
        <f>IF(INDEX($F$10:$Q$10,WEEKDAY("10/24/2004",2))=0,"",".")</f>
      </c>
      <c r="Z26" s="52">
        <f>IF(INDEX($F$10:$Q$10,WEEKDAY("10/25/2004",2))=0,"",".")</f>
      </c>
      <c r="AA26" s="52">
        <f>IF(INDEX($F$10:$Q$10,WEEKDAY("10/26/2004",2))=0,"",".")</f>
      </c>
      <c r="AB26" s="52">
        <f>IF(INDEX($F$10:$Q$10,WEEKDAY("10/27/2004",2))=0,"",".")</f>
      </c>
      <c r="AC26" s="52">
        <f>IF(INDEX($F$10:$Q$10,WEEKDAY("10/28/2004",2))=0,"",".")</f>
      </c>
      <c r="AD26" s="52">
        <f>IF(INDEX($F$10:$Q$10,WEEKDAY("10/29/2004",2))=0,"",".")</f>
      </c>
      <c r="AE26" s="52">
        <f>IF(INDEX($F$10:$Q$10,WEEKDAY("10/30/2004",2))=0,"",".")</f>
      </c>
      <c r="AF26" s="52">
        <f>IF(INDEX($F$10:$Q$10,WEEKDAY("10/31/2004",2))=0,"",".")</f>
      </c>
      <c r="AG26" s="16"/>
      <c r="AH26" s="11"/>
    </row>
    <row r="27" spans="1:34" ht="27" customHeight="1">
      <c r="A27" t="s">
        <v>11</v>
      </c>
      <c r="B27" s="52">
        <f>IF(INDEX($F$10:$Q$10,WEEKDAY("11/1/2004",2))=0,"",".")</f>
      </c>
      <c r="C27" s="52">
        <f>IF(INDEX($F$10:$Q$10,WEEKDAY("11/2/2004",2))=0,"",".")</f>
      </c>
      <c r="D27" s="52">
        <f>IF(INDEX($F$10:$Q$10,WEEKDAY("11/3/2004",2))=0,"",".")</f>
      </c>
      <c r="E27" s="52">
        <f>IF(INDEX($F$10:$Q$10,WEEKDAY("11/4/2004",2))=0,"",".")</f>
      </c>
      <c r="F27" s="52">
        <f>IF(INDEX($F$10:$Q$10,WEEKDAY("11/5/2004",2))=0,"",".")</f>
      </c>
      <c r="G27" s="52">
        <f>IF(INDEX($F$10:$Q$10,WEEKDAY("11/6/2004",2))=0,"",".")</f>
      </c>
      <c r="H27" s="52">
        <f>IF(INDEX($F$10:$Q$10,WEEKDAY("11/7/2004",2))=0,"",".")</f>
      </c>
      <c r="I27" s="52">
        <f>IF(INDEX($F$10:$Q$10,WEEKDAY("11/8/2004",2))=0,"",".")</f>
      </c>
      <c r="J27" s="52">
        <f>IF(INDEX($F$10:$Q$10,WEEKDAY("11/9/2004",2))=0,"",".")</f>
      </c>
      <c r="K27" s="52">
        <f>IF(INDEX($F$10:$Q$10,WEEKDAY("11/10/2004",2))=0,"",".")</f>
      </c>
      <c r="L27" s="52">
        <f>IF(INDEX($F$10:$Q$10,WEEKDAY("11/11/2004",2))=0,"",".")</f>
      </c>
      <c r="M27" s="52">
        <f>IF(INDEX($F$10:$Q$10,WEEKDAY("11/12/2004",2))=0,"",".")</f>
      </c>
      <c r="N27" s="52">
        <f>IF(INDEX($F$10:$Q$10,WEEKDAY("11/13/2004",2))=0,"",".")</f>
      </c>
      <c r="O27" s="52">
        <f>IF(INDEX($F$10:$Q$10,WEEKDAY("11/14/2004",2))=0,"",".")</f>
      </c>
      <c r="P27" s="52">
        <f>IF(INDEX($F$10:$Q$10,WEEKDAY("11/15/2004",2))=0,"",".")</f>
      </c>
      <c r="Q27" s="52">
        <f>IF(INDEX($F$10:$Q$10,WEEKDAY("11/16/2004",2))=0,"",".")</f>
      </c>
      <c r="R27" s="52">
        <f>IF(INDEX($F$10:$Q$10,WEEKDAY("11/17/2004",2))=0,"",".")</f>
      </c>
      <c r="S27" s="52">
        <f>IF(INDEX($F$10:$Q$10,WEEKDAY("11/18/2004",2))=0,"",".")</f>
      </c>
      <c r="T27" s="52">
        <f>IF(INDEX($F$10:$Q$10,WEEKDAY("11/19/2004",2))=0,"",".")</f>
      </c>
      <c r="U27" s="52">
        <f>IF(INDEX($F$10:$Q$10,WEEKDAY("11/20/2004",2))=0,"",".")</f>
      </c>
      <c r="V27" s="52">
        <f>IF(INDEX($F$10:$Q$10,WEEKDAY("11/21/2004",2))=0,"",".")</f>
      </c>
      <c r="W27" s="52">
        <f>IF(INDEX($F$10:$Q$10,WEEKDAY("11/22/2004",2))=0,"",".")</f>
      </c>
      <c r="X27" s="52">
        <f>IF(INDEX($F$10:$Q$10,WEEKDAY("11/23/2004",2))=0,"",".")</f>
      </c>
      <c r="Y27" s="52">
        <f>IF(INDEX($F$10:$Q$10,WEEKDAY("11/24/2004",2))=0,"",".")</f>
      </c>
      <c r="Z27" s="52">
        <f>IF(INDEX($F$10:$Q$10,WEEKDAY("11/25/2004",2))=0,"",".")</f>
      </c>
      <c r="AA27" s="52">
        <f>IF(INDEX($F$10:$Q$10,WEEKDAY("11/26/2004",2))=0,"",".")</f>
      </c>
      <c r="AB27" s="52">
        <f>IF(INDEX($F$10:$Q$10,WEEKDAY("11/27/2004",2))=0,"",".")</f>
      </c>
      <c r="AC27" s="52">
        <f>IF(INDEX($F$10:$Q$10,WEEKDAY("11/28/2004",2))=0,"",".")</f>
      </c>
      <c r="AD27" s="52">
        <f>IF(INDEX($F$10:$Q$10,WEEKDAY("11/29/2004",2))=0,"",".")</f>
      </c>
      <c r="AE27" s="52">
        <f>IF(INDEX($F$10:$Q$10,WEEKDAY("11/30/2004",2))=0,"",".")</f>
      </c>
      <c r="AF27" s="52"/>
      <c r="AG27" s="16"/>
      <c r="AH27" s="11"/>
    </row>
    <row r="28" spans="1:34" ht="27" customHeight="1">
      <c r="A28" t="s">
        <v>12</v>
      </c>
      <c r="B28" s="52">
        <f>IF(INDEX($F$10:$Q$10,WEEKDAY("12/1/2004",2))=0,"",".")</f>
      </c>
      <c r="C28" s="52">
        <f>IF(INDEX($F$10:$Q$10,WEEKDAY("12/2/2004",2))=0,"",".")</f>
      </c>
      <c r="D28" s="52">
        <f>IF(INDEX($F$10:$Q$10,WEEKDAY("12/3/2004",2))=0,"",".")</f>
      </c>
      <c r="E28" s="52">
        <f>IF(INDEX($F$10:$Q$10,WEEKDAY("12/4/2004",2))=0,"",".")</f>
      </c>
      <c r="F28" s="52">
        <f>IF(INDEX($F$10:$Q$10,WEEKDAY("12/5/2004",2))=0,"",".")</f>
      </c>
      <c r="G28" s="52">
        <f>IF(INDEX($F$10:$Q$10,WEEKDAY("12/6/2004",2))=0,"",".")</f>
      </c>
      <c r="H28" s="52">
        <f>IF(INDEX($F$10:$Q$10,WEEKDAY("12/7/2004",2))=0,"",".")</f>
      </c>
      <c r="I28" s="52">
        <f>IF(INDEX($F$10:$Q$10,WEEKDAY("12/8/2004",2))=0,"",".")</f>
      </c>
      <c r="J28" s="52">
        <f>IF(INDEX($F$10:$Q$10,WEEKDAY("12/9/2004",2))=0,"",".")</f>
      </c>
      <c r="K28" s="52">
        <f>IF(INDEX($F$10:$Q$10,WEEKDAY("12/10/2004",2))=0,"",".")</f>
      </c>
      <c r="L28" s="52">
        <f>IF(INDEX($F$10:$Q$10,WEEKDAY("12/11/2004",2))=0,"",".")</f>
      </c>
      <c r="M28" s="52">
        <f>IF(INDEX($F$10:$Q$10,WEEKDAY("12/12/2004",2))=0,"",".")</f>
      </c>
      <c r="N28" s="52">
        <f>IF(INDEX($F$10:$Q$10,WEEKDAY("12/13/2004",2))=0,"",".")</f>
      </c>
      <c r="O28" s="52">
        <f>IF(INDEX($F$10:$Q$10,WEEKDAY("12/14/2004",2))=0,"",".")</f>
      </c>
      <c r="P28" s="52">
        <f>IF(INDEX($F$10:$Q$10,WEEKDAY("12/15/2004",2))=0,"",".")</f>
      </c>
      <c r="Q28" s="52">
        <f>IF(INDEX($F$10:$Q$10,WEEKDAY("12/16/2004",2))=0,"",".")</f>
      </c>
      <c r="R28" s="52">
        <f>IF(INDEX($F$10:$Q$10,WEEKDAY("12/17/2004",2))=0,"",".")</f>
      </c>
      <c r="S28" s="52">
        <f>IF(INDEX($F$10:$Q$10,WEEKDAY("12/18/2004",2))=0,"",".")</f>
      </c>
      <c r="T28" s="52">
        <f>IF(INDEX($F$10:$Q$10,WEEKDAY("12/19/2004",2))=0,"",".")</f>
      </c>
      <c r="U28" s="52">
        <f>IF(INDEX($F$10:$Q$10,WEEKDAY("12/20/2004",2))=0,"",".")</f>
      </c>
      <c r="V28" s="52">
        <f>IF(INDEX($F$10:$Q$10,WEEKDAY("12/21/2004",2))=0,"",".")</f>
      </c>
      <c r="W28" s="52">
        <f>IF(INDEX($F$10:$Q$10,WEEKDAY("12/22/2004",2))=0,"",".")</f>
      </c>
      <c r="X28" s="52">
        <f>IF(INDEX($F$10:$Q$10,WEEKDAY("12/23/2004",2))=0,"",".")</f>
      </c>
      <c r="Y28" s="52">
        <f>IF(INDEX($F$10:$Q$10,WEEKDAY("12/24/2004",2))=0,"",".")</f>
      </c>
      <c r="Z28" s="52">
        <f>IF(INDEX($F$10:$Q$10,WEEKDAY("12/25/2004",2))=0,"",".")</f>
      </c>
      <c r="AA28" s="52">
        <f>IF(INDEX($F$10:$Q$10,WEEKDAY("12/26/2004",2))=0,"",".")</f>
      </c>
      <c r="AB28" s="52">
        <f>IF(INDEX($F$10:$Q$10,WEEKDAY("12/27/2004",2))=0,"",".")</f>
      </c>
      <c r="AC28" s="52">
        <f>IF(INDEX($F$10:$Q$10,WEEKDAY("12/28/2004",2))=0,"",".")</f>
      </c>
      <c r="AD28" s="52">
        <f>IF(INDEX($F$10:$Q$10,WEEKDAY("12/29/2004",2))=0,"",".")</f>
      </c>
      <c r="AE28" s="52">
        <f>IF(INDEX($F$10:$Q$10,WEEKDAY("12/30/2004",2))=0,"",".")</f>
      </c>
      <c r="AF28" s="52">
        <f>IF(INDEX($F$10:$Q$10,WEEKDAY("12/31/2004",2))=0,"",".")</f>
      </c>
      <c r="AG28" s="16"/>
      <c r="AH28" s="11"/>
    </row>
    <row r="29" spans="2:9" ht="18.75" thickBot="1">
      <c r="B29" s="6"/>
      <c r="G29" s="46" t="s">
        <v>37</v>
      </c>
      <c r="I29" s="6"/>
    </row>
    <row r="30" spans="1:33" ht="19.5" thickBot="1" thickTop="1">
      <c r="A30" s="56"/>
      <c r="B30" s="42">
        <f>IF(E6=0,"",E6)</f>
      </c>
      <c r="C30" s="36"/>
      <c r="D30" s="36"/>
      <c r="E30" s="36"/>
      <c r="F30" s="36"/>
      <c r="G30" s="36"/>
      <c r="H30" s="36"/>
      <c r="I30" s="42">
        <f>IF(R6=0,"",R6)</f>
      </c>
      <c r="J30" s="36"/>
      <c r="K30" s="36"/>
      <c r="L30" s="36"/>
      <c r="N30" s="40"/>
      <c r="O30" s="55" t="s">
        <v>41</v>
      </c>
      <c r="P30" s="47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9"/>
    </row>
    <row r="31" ht="13.5" thickTop="1"/>
    <row r="37" ht="12.75">
      <c r="F37" t="s">
        <v>31</v>
      </c>
    </row>
  </sheetData>
  <sheetProtection/>
  <mergeCells count="1">
    <mergeCell ref="AC10:AG10"/>
  </mergeCells>
  <conditionalFormatting sqref="AE4">
    <cfRule type="cellIs" priority="1" dxfId="0" operator="equal" stopIfTrue="1">
      <formula>"N"</formula>
    </cfRule>
  </conditionalFormatting>
  <printOptions horizontalCentered="1"/>
  <pageMargins left="0.25" right="0.25" top="0.25" bottom="0.25" header="0" footer="0"/>
  <pageSetup horizontalDpi="300" verticalDpi="300" orientation="landscape" scale="99" r:id="rId1"/>
  <headerFooter alignWithMargins="0">
    <oddHeader>&amp;L&amp;X&amp;F 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Health Service Department</dc:creator>
  <cp:keywords/>
  <dc:description/>
  <cp:lastModifiedBy>Aldrin T. Bernabeo</cp:lastModifiedBy>
  <cp:lastPrinted>2012-02-08T19:21:43Z</cp:lastPrinted>
  <dcterms:created xsi:type="dcterms:W3CDTF">2000-02-02T05:21:05Z</dcterms:created>
  <dcterms:modified xsi:type="dcterms:W3CDTF">2014-08-28T16:59:03Z</dcterms:modified>
  <cp:category/>
  <cp:version/>
  <cp:contentType/>
  <cp:contentStatus/>
</cp:coreProperties>
</file>